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/>
  <mc:AlternateContent xmlns:mc="http://schemas.openxmlformats.org/markup-compatibility/2006">
    <mc:Choice Requires="x15">
      <x15ac:absPath xmlns:x15ac="http://schemas.microsoft.com/office/spreadsheetml/2010/11/ac" url="C:\Users\jkulsky\Documents\Kulsky\Black Powder\Accounts\NorthRiver\"/>
    </mc:Choice>
  </mc:AlternateContent>
  <xr:revisionPtr revIDLastSave="0" documentId="13_ncr:1_{07D0C966-CE7F-4C94-A1A3-65020C617A60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Economic Comparison" sheetId="2" r:id="rId1"/>
  </sheets>
  <definedNames>
    <definedName name="_xlnm.Print_Area" localSheetId="0">'Economic Comparison'!$C$1:$J$31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2" i="2" l="1"/>
  <c r="D6" i="2"/>
  <c r="D25" i="2"/>
  <c r="D20" i="2"/>
  <c r="I24" i="2" l="1"/>
  <c r="I18" i="2"/>
  <c r="I15" i="2"/>
  <c r="I14" i="2"/>
  <c r="D24" i="2"/>
  <c r="D5" i="2"/>
  <c r="D12" i="2" l="1"/>
  <c r="D7" i="2"/>
  <c r="I13" i="2" s="1"/>
  <c r="D23" i="2" l="1"/>
  <c r="I22" i="2"/>
  <c r="I21" i="2"/>
  <c r="I23" i="2"/>
  <c r="I25" i="2"/>
  <c r="D22" i="2"/>
  <c r="D21" i="2"/>
  <c r="I26" i="2" l="1"/>
  <c r="J21" i="2" s="1"/>
  <c r="D26" i="2"/>
  <c r="I6" i="2" l="1"/>
  <c r="J25" i="2"/>
  <c r="J23" i="2"/>
  <c r="J22" i="2"/>
  <c r="J24" i="2"/>
  <c r="I4" i="2"/>
  <c r="J20" i="2"/>
  <c r="E24" i="2"/>
  <c r="E23" i="2"/>
  <c r="I3" i="2"/>
  <c r="I8" i="2" s="1"/>
  <c r="E22" i="2"/>
  <c r="E20" i="2"/>
  <c r="E25" i="2"/>
  <c r="E21" i="2"/>
  <c r="I7" i="2" l="1"/>
  <c r="I5" i="2"/>
</calcChain>
</file>

<file path=xl/sharedStrings.xml><?xml version="1.0" encoding="utf-8"?>
<sst xmlns="http://schemas.openxmlformats.org/spreadsheetml/2006/main" count="126" uniqueCount="83">
  <si>
    <t>Management Cost</t>
  </si>
  <si>
    <t>Element Cost</t>
  </si>
  <si>
    <t>Black powder volume</t>
  </si>
  <si>
    <t>mg/L</t>
  </si>
  <si>
    <t>Total product flow</t>
  </si>
  <si>
    <t>barrels/day</t>
  </si>
  <si>
    <t>pounds/day</t>
  </si>
  <si>
    <t>pounds/month</t>
  </si>
  <si>
    <t>pounds/year</t>
  </si>
  <si>
    <t>Capital Cost of Conventional Filter Housing</t>
  </si>
  <si>
    <t>Capital Cost of BPS System</t>
  </si>
  <si>
    <t>Servicing Equipment Cost</t>
  </si>
  <si>
    <t># of Elements Replaced</t>
  </si>
  <si>
    <t>Black powder volumes</t>
  </si>
  <si>
    <t>pounds</t>
  </si>
  <si>
    <t>per week</t>
  </si>
  <si>
    <t>per element</t>
  </si>
  <si>
    <t>Disposal Cost of Spent Filter Elements</t>
  </si>
  <si>
    <t>Frequency of Cleaning</t>
  </si>
  <si>
    <t>x per month</t>
  </si>
  <si>
    <t>Labor Cost</t>
  </si>
  <si>
    <t>Labor Cost per cleaning</t>
  </si>
  <si>
    <t>Miscellaneous Cost</t>
  </si>
  <si>
    <t>per 50 filters</t>
  </si>
  <si>
    <t>per change cycle</t>
  </si>
  <si>
    <t>1x cost</t>
  </si>
  <si>
    <t>per year</t>
  </si>
  <si>
    <t>Total Operational Cost</t>
  </si>
  <si>
    <t>months</t>
  </si>
  <si>
    <t>Economic Output &amp; Comparison</t>
  </si>
  <si>
    <t>Annual Op Cost of Conventional Filter System</t>
  </si>
  <si>
    <t>Actual holding Capacity per Filter Element</t>
  </si>
  <si>
    <t># of Elements Changed</t>
  </si>
  <si>
    <t>per cleaning</t>
  </si>
  <si>
    <t>pound(s)</t>
  </si>
  <si>
    <t>Filter Changes</t>
  </si>
  <si>
    <t>Servicing Cost</t>
  </si>
  <si>
    <t>(1)</t>
  </si>
  <si>
    <t>(3)</t>
  </si>
  <si>
    <t>(10)</t>
  </si>
  <si>
    <t>(2)</t>
  </si>
  <si>
    <t>(4)</t>
  </si>
  <si>
    <t>(5)</t>
  </si>
  <si>
    <t>(6)</t>
  </si>
  <si>
    <t>(7)</t>
  </si>
  <si>
    <t>(8)</t>
  </si>
  <si>
    <t>(9)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</si>
  <si>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</si>
  <si>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</si>
  <si>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</si>
  <si>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</si>
  <si>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</si>
  <si>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</si>
  <si>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</si>
  <si>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</si>
  <si>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</si>
  <si>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(20)</t>
  </si>
  <si>
    <t>(21)</t>
  </si>
  <si>
    <t>(22)</t>
  </si>
  <si>
    <t>(23)</t>
  </si>
  <si>
    <t>(24)</t>
  </si>
  <si>
    <t>Operating Cost Breakdown - Conventional Filtration</t>
  </si>
  <si>
    <t>Black Powder Contamination Assumptions</t>
  </si>
  <si>
    <t>Conventional Filtration System Assumptions</t>
  </si>
  <si>
    <t>BPS Magnetic Separator Assumptions</t>
  </si>
  <si>
    <t>Total Cost</t>
  </si>
  <si>
    <t>initial year</t>
  </si>
  <si>
    <t>Magnetic Separation Cost Breakdown (1st Year of Operation)</t>
  </si>
  <si>
    <t>1x Capital Cost of BPS System</t>
  </si>
  <si>
    <t>Filter Disposal Cost</t>
  </si>
  <si>
    <t>Filter Replacement Labor Cost</t>
  </si>
  <si>
    <t>Filter Replacement Miscellaneous Cost</t>
  </si>
  <si>
    <t>Contamination Disposal Cost</t>
  </si>
  <si>
    <t>Cleaning Labor Cost</t>
  </si>
  <si>
    <t>Miscellaneous Cost for Cleaning</t>
  </si>
  <si>
    <t>1st Year Costs for Magnetic Separator</t>
  </si>
  <si>
    <t>1st Year Savings of Magnetic Separator</t>
  </si>
  <si>
    <t>Disposal Cost of Contamination</t>
  </si>
  <si>
    <t>x per year</t>
  </si>
  <si>
    <t>Annual Op Cost Difference</t>
  </si>
  <si>
    <t>Payback period for BPS System (Op Costs + Capital)</t>
  </si>
  <si>
    <t>Payback period for BPS System (Capital only)</t>
  </si>
  <si>
    <t>Holding Capacity of BPS System (between cleanings)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</si>
</sst>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([$$-409]* #,##0.00_);_([$$-409]* \(#,##0.00\);_([$$-409]* &quot;-&quot;??_);_(@_)"/>
    <numFmt numFmtId="167" formatCode="_(* #,##0.0_);_(* \(#,##0.0\);_(* &quot;-&quot;??_);_(@_)"/>
    <numFmt numFmtId="168" formatCode="_(* #,##0_);_(* \(#,##0\);_(* &quot;-&quot;??_);_(@_)"/>
    <numFmt numFmtId="169" formatCode="_(&quot;$&quot;* #,##0_);_(&quot;$&quot;* \(#,##0\);_(&quot;$&quot;* &quot;-&quot;??_);_(@_)"/>
    <numFmt numFmtId="170" formatCode="_([$$-409]* #,##0_);_([$$-409]* \(#,##0\);_([$$-409]* &quot;-&quot;??_);_(@_)"/>
    <numFmt numFmtId="171" formatCode="0.0"/>
    <numFmt numFmtId="172" formatCode="_-&quot;$&quot;* #,##0_-;\-&quot;$&quot;* #,##0_-;_-&quot;$&quot;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2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ill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164" fontId="1" fillId="0" borderId="0" xfId="2" applyFont="1" applyFill="1" applyBorder="1" applyProtection="1">
      <protection locked="0"/>
    </xf>
    <xf numFmtId="0" fontId="0" fillId="0" borderId="0" xfId="0" applyFill="1" applyBorder="1" applyProtection="1">
      <protection locked="0"/>
    </xf>
    <xf numFmtId="164" fontId="1" fillId="0" borderId="0" xfId="2" applyFont="1" applyFill="1" applyBorder="1" applyProtection="1">
      <protection hidden="1"/>
    </xf>
    <xf numFmtId="168" fontId="1" fillId="0" borderId="0" xfId="1" applyNumberFormat="1" applyFont="1" applyFill="1" applyBorder="1" applyProtection="1">
      <protection hidden="1"/>
    </xf>
    <xf numFmtId="0" fontId="2" fillId="0" borderId="0" xfId="0" applyFont="1" applyFill="1" applyBorder="1" applyProtection="1">
      <protection locked="0"/>
    </xf>
    <xf numFmtId="168" fontId="2" fillId="0" borderId="0" xfId="1" applyNumberFormat="1" applyFont="1" applyFill="1" applyBorder="1" applyProtection="1">
      <protection locked="0"/>
    </xf>
    <xf numFmtId="169" fontId="2" fillId="0" borderId="0" xfId="2" applyNumberFormat="1" applyFont="1" applyFill="1" applyBorder="1" applyProtection="1">
      <protection hidden="1"/>
    </xf>
    <xf numFmtId="169" fontId="2" fillId="0" borderId="0" xfId="2" applyNumberFormat="1" applyFont="1" applyFill="1" applyBorder="1" applyProtection="1">
      <protection locked="0"/>
    </xf>
    <xf numFmtId="169" fontId="0" fillId="0" borderId="0" xfId="2" applyNumberFormat="1" applyFont="1" applyBorder="1" applyProtection="1"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Protection="1">
      <protection locked="0"/>
    </xf>
    <xf numFmtId="165" fontId="3" fillId="0" borderId="0" xfId="1" applyFont="1" applyFill="1" applyBorder="1" applyProtection="1">
      <protection hidden="1"/>
    </xf>
    <xf numFmtId="164" fontId="3" fillId="0" borderId="0" xfId="2" quotePrefix="1" applyFont="1" applyFill="1" applyBorder="1" applyProtection="1">
      <protection locked="0"/>
    </xf>
    <xf numFmtId="166" fontId="3" fillId="0" borderId="0" xfId="2" applyNumberFormat="1" applyFont="1" applyFill="1" applyBorder="1" applyProtection="1">
      <protection locked="0"/>
    </xf>
    <xf numFmtId="164" fontId="3" fillId="0" borderId="0" xfId="2" applyFont="1" applyFill="1" applyBorder="1" applyProtection="1">
      <protection locked="0"/>
    </xf>
    <xf numFmtId="2" fontId="3" fillId="0" borderId="0" xfId="2" applyNumberFormat="1" applyFont="1" applyFill="1" applyBorder="1" applyProtection="1">
      <protection locked="0"/>
    </xf>
    <xf numFmtId="0" fontId="3" fillId="0" borderId="0" xfId="0" applyFont="1" applyFill="1" applyProtection="1">
      <protection locked="0"/>
    </xf>
    <xf numFmtId="167" fontId="1" fillId="0" borderId="0" xfId="1" applyNumberFormat="1" applyFont="1" applyFill="1" applyBorder="1" applyProtection="1">
      <protection locked="0"/>
    </xf>
    <xf numFmtId="168" fontId="1" fillId="0" borderId="0" xfId="1" applyNumberFormat="1" applyFont="1" applyFill="1" applyBorder="1" applyProtection="1">
      <protection locked="0"/>
    </xf>
    <xf numFmtId="164" fontId="2" fillId="0" borderId="0" xfId="2" applyFont="1" applyFill="1" applyBorder="1" applyProtection="1">
      <protection locked="0"/>
    </xf>
    <xf numFmtId="0" fontId="3" fillId="0" borderId="0" xfId="0" applyFont="1" applyProtection="1">
      <protection locked="0"/>
    </xf>
    <xf numFmtId="170" fontId="2" fillId="0" borderId="0" xfId="2" applyNumberFormat="1" applyFont="1" applyFill="1" applyBorder="1" applyProtection="1">
      <protection locked="0"/>
    </xf>
    <xf numFmtId="169" fontId="2" fillId="0" borderId="2" xfId="2" applyNumberFormat="1" applyFont="1" applyFill="1" applyBorder="1" applyProtection="1">
      <protection locked="0"/>
    </xf>
    <xf numFmtId="0" fontId="2" fillId="0" borderId="1" xfId="0" applyFont="1" applyFill="1" applyBorder="1" applyProtection="1">
      <protection locked="0"/>
    </xf>
    <xf numFmtId="0" fontId="2" fillId="0" borderId="0" xfId="0" applyFont="1" applyBorder="1" applyProtection="1">
      <protection locked="0"/>
    </xf>
    <xf numFmtId="172" fontId="2" fillId="0" borderId="2" xfId="0" applyNumberFormat="1" applyFont="1" applyBorder="1" applyProtection="1">
      <protection locked="0"/>
    </xf>
    <xf numFmtId="169" fontId="2" fillId="0" borderId="3" xfId="2" applyNumberFormat="1" applyFont="1" applyFill="1" applyBorder="1" applyProtection="1">
      <protection locked="0"/>
    </xf>
    <xf numFmtId="171" fontId="2" fillId="0" borderId="0" xfId="0" applyNumberFormat="1" applyFont="1" applyFill="1" applyBorder="1" applyProtection="1">
      <protection locked="0"/>
    </xf>
    <xf numFmtId="167" fontId="1" fillId="0" borderId="0" xfId="1" applyNumberFormat="1" applyFont="1" applyFill="1" applyBorder="1" applyProtection="1">
      <protection hidden="1"/>
    </xf>
    <xf numFmtId="169" fontId="0" fillId="0" borderId="0" xfId="2" applyNumberFormat="1" applyFont="1" applyFill="1" applyBorder="1" applyProtection="1">
      <protection locked="0"/>
    </xf>
    <xf numFmtId="169" fontId="1" fillId="0" borderId="0" xfId="2" applyNumberFormat="1" applyFont="1" applyFill="1" applyBorder="1" applyProtection="1">
      <protection locked="0"/>
    </xf>
    <xf numFmtId="169" fontId="0" fillId="0" borderId="0" xfId="0" applyNumberFormat="1" applyBorder="1" applyProtection="1">
      <protection locked="0"/>
    </xf>
    <xf numFmtId="172" fontId="0" fillId="0" borderId="0" xfId="0" applyNumberFormat="1" applyBorder="1" applyProtection="1">
      <protection locked="0"/>
    </xf>
    <xf numFmtId="0" fontId="4" fillId="0" borderId="0" xfId="0" quotePrefix="1" applyFont="1" applyBorder="1" applyAlignment="1" applyProtection="1">
      <alignment horizontal="center"/>
      <protection locked="0"/>
    </xf>
    <xf numFmtId="169" fontId="0" fillId="0" borderId="0" xfId="2" applyNumberFormat="1" applyFont="1" applyBorder="1" applyAlignment="1" applyProtection="1">
      <alignment horizontal="left"/>
      <protection locked="0"/>
    </xf>
    <xf numFmtId="9" fontId="3" fillId="0" borderId="0" xfId="3" quotePrefix="1" applyFont="1" applyFill="1" applyBorder="1" applyProtection="1">
      <protection locked="0"/>
    </xf>
    <xf numFmtId="0" fontId="0" fillId="0" borderId="4" xfId="0" applyBorder="1" applyProtection="1">
      <protection locked="0"/>
    </xf>
    <xf numFmtId="169" fontId="1" fillId="0" borderId="4" xfId="2" applyNumberFormat="1" applyFont="1" applyFill="1" applyBorder="1" applyProtection="1">
      <protection locked="0"/>
    </xf>
    <xf numFmtId="0" fontId="0" fillId="0" borderId="0" xfId="0" applyFont="1" applyBorder="1" applyProtection="1"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164" fontId="3" fillId="0" borderId="3" xfId="2" quotePrefix="1" applyFont="1" applyFill="1" applyBorder="1" applyAlignment="1" applyProtection="1">
      <alignment horizontal="left"/>
      <protection locked="0"/>
    </xf>
    <xf numFmtId="9" fontId="3" fillId="0" borderId="0" xfId="3" quotePrefix="1" applyFont="1" applyFill="1" applyBorder="1" applyAlignment="1" applyProtection="1">
      <alignment horizontal="center"/>
      <protection locked="0"/>
    </xf>
    <xf numFmtId="9" fontId="3" fillId="0" borderId="4" xfId="3" quotePrefix="1" applyFont="1" applyFill="1" applyBorder="1" applyAlignment="1" applyProtection="1">
      <alignment horizontal="center"/>
      <protection locked="0"/>
    </xf>
    <xf numFmtId="164" fontId="3" fillId="0" borderId="0" xfId="2" applyFont="1" applyFill="1" applyBorder="1" applyAlignment="1" applyProtection="1">
      <protection hidden="1"/>
    </xf>
    <xf numFmtId="164" fontId="3" fillId="0" borderId="0" xfId="2" applyFont="1" applyFill="1" applyBorder="1" applyAlignment="1" applyProtection="1">
      <protection locked="0"/>
    </xf>
    <xf numFmtId="164" fontId="3" fillId="0" borderId="0" xfId="2" quotePrefix="1" applyFont="1" applyFill="1" applyBorder="1" applyAlignment="1" applyProtection="1">
      <protection locked="0"/>
    </xf>
    <xf numFmtId="165" fontId="3" fillId="0" borderId="0" xfId="1" applyFont="1" applyFill="1" applyBorder="1" applyAlignment="1" applyProtection="1">
      <alignment horizontal="left"/>
      <protection locked="0"/>
    </xf>
    <xf numFmtId="165" fontId="3" fillId="0" borderId="0" xfId="1" quotePrefix="1" applyFont="1" applyFill="1" applyBorder="1" applyAlignment="1" applyProtection="1">
      <alignment horizontal="left"/>
      <protection locked="0"/>
    </xf>
    <xf numFmtId="165" fontId="3" fillId="0" borderId="0" xfId="1" applyFont="1" applyFill="1" applyBorder="1" applyProtection="1">
      <protection locked="0"/>
    </xf>
    <xf numFmtId="165" fontId="0" fillId="0" borderId="0" xfId="1" applyFont="1" applyBorder="1" applyProtection="1">
      <protection locked="0"/>
    </xf>
    <xf numFmtId="168" fontId="0" fillId="0" borderId="0" xfId="1" applyNumberFormat="1" applyFont="1" applyBorder="1" applyProtection="1">
      <protection locked="0"/>
    </xf>
    <xf numFmtId="0" fontId="2" fillId="0" borderId="1" xfId="0" applyFont="1" applyBorder="1" applyProtection="1">
      <protection locked="0"/>
    </xf>
    <xf numFmtId="169" fontId="2" fillId="0" borderId="3" xfId="0" applyNumberFormat="1" applyFont="1" applyBorder="1" applyProtection="1">
      <protection locked="0"/>
    </xf>
    <xf numFmtId="0" fontId="0" fillId="0" borderId="0" xfId="0" applyFont="1" applyFill="1" applyBorder="1" applyProtection="1">
      <protection locked="0"/>
    </xf>
    <xf numFmtId="165" fontId="3" fillId="0" borderId="0" xfId="1" applyFont="1" applyBorder="1" applyProtection="1">
      <protection locked="0"/>
    </xf>
    <xf numFmtId="167" fontId="0" fillId="0" borderId="0" xfId="1" applyNumberFormat="1" applyFont="1" applyFill="1" applyBorder="1" applyProtection="1">
      <protection locked="0"/>
    </xf>
    <xf numFmtId="167" fontId="0" fillId="0" borderId="0" xfId="1" applyNumberFormat="1" applyFont="1" applyBorder="1" applyProtection="1">
      <protection locked="0"/>
    </xf>
    <xf numFmtId="0" fontId="2" fillId="6" borderId="1" xfId="0" applyFont="1" applyFill="1" applyBorder="1" applyAlignment="1" applyProtection="1">
      <alignment horizontal="center"/>
      <protection locked="0"/>
    </xf>
    <xf numFmtId="0" fontId="2" fillId="6" borderId="2" xfId="0" applyFont="1" applyFill="1" applyBorder="1" applyAlignment="1" applyProtection="1">
      <alignment horizontal="center"/>
      <protection locked="0"/>
    </xf>
    <xf numFmtId="0" fontId="2" fillId="6" borderId="3" xfId="0" applyFont="1" applyFill="1" applyBorder="1" applyAlignment="1" applyProtection="1">
      <alignment horizontal="center"/>
      <protection locked="0"/>
    </xf>
    <xf numFmtId="0" fontId="2" fillId="7" borderId="1" xfId="0" applyFont="1" applyFill="1" applyBorder="1" applyAlignment="1" applyProtection="1">
      <alignment horizontal="center"/>
      <protection locked="0"/>
    </xf>
    <xf numFmtId="0" fontId="2" fillId="7" borderId="2" xfId="0" applyFont="1" applyFill="1" applyBorder="1" applyAlignment="1" applyProtection="1">
      <alignment horizontal="center"/>
      <protection locked="0"/>
    </xf>
    <xf numFmtId="0" fontId="2" fillId="7" borderId="3" xfId="0" applyFont="1" applyFill="1" applyBorder="1" applyAlignment="1" applyProtection="1">
      <alignment horizontal="center"/>
      <protection locked="0"/>
    </xf>
    <xf numFmtId="0" fontId="5" fillId="2" borderId="1" xfId="0" applyFont="1" applyFill="1" applyBorder="1" applyAlignment="1" applyProtection="1">
      <alignment horizontal="center"/>
      <protection locked="0"/>
    </xf>
    <xf numFmtId="0" fontId="5" fillId="2" borderId="2" xfId="0" applyFont="1" applyFill="1" applyBorder="1" applyAlignment="1" applyProtection="1">
      <alignment horizontal="center"/>
      <protection locked="0"/>
    </xf>
    <xf numFmtId="0" fontId="5" fillId="2" borderId="3" xfId="0" applyFont="1" applyFill="1" applyBorder="1" applyAlignment="1" applyProtection="1">
      <alignment horizontal="center"/>
      <protection locked="0"/>
    </xf>
    <xf numFmtId="0" fontId="5" fillId="3" borderId="1" xfId="0" applyFont="1" applyFill="1" applyBorder="1" applyAlignment="1" applyProtection="1">
      <alignment horizontal="center"/>
      <protection locked="0"/>
    </xf>
    <xf numFmtId="0" fontId="5" fillId="3" borderId="2" xfId="0" applyFont="1" applyFill="1" applyBorder="1" applyAlignment="1" applyProtection="1">
      <alignment horizontal="center"/>
      <protection locked="0"/>
    </xf>
    <xf numFmtId="0" fontId="5" fillId="3" borderId="3" xfId="0" applyFont="1" applyFill="1" applyBorder="1" applyAlignment="1" applyProtection="1">
      <alignment horizontal="center"/>
      <protection locked="0"/>
    </xf>
    <xf numFmtId="0" fontId="5" fillId="4" borderId="1" xfId="0" applyFont="1" applyFill="1" applyBorder="1" applyAlignment="1" applyProtection="1">
      <alignment horizontal="center"/>
      <protection locked="0"/>
    </xf>
    <xf numFmtId="0" fontId="5" fillId="4" borderId="2" xfId="0" applyFont="1" applyFill="1" applyBorder="1" applyAlignment="1" applyProtection="1">
      <alignment horizontal="center"/>
      <protection locked="0"/>
    </xf>
    <xf numFmtId="0" fontId="5" fillId="4" borderId="3" xfId="0" applyFont="1" applyFill="1" applyBorder="1" applyAlignment="1" applyProtection="1">
      <alignment horizontal="center"/>
      <protection locked="0"/>
    </xf>
    <xf numFmtId="0" fontId="5" fillId="5" borderId="1" xfId="0" applyFont="1" applyFill="1" applyBorder="1" applyAlignment="1" applyProtection="1">
      <alignment horizontal="center"/>
      <protection locked="0"/>
    </xf>
    <xf numFmtId="0" fontId="5" fillId="5" borderId="2" xfId="0" applyFont="1" applyFill="1" applyBorder="1" applyAlignment="1" applyProtection="1">
      <alignment horizontal="center"/>
      <protection locked="0"/>
    </xf>
    <xf numFmtId="0" fontId="5" fillId="5" borderId="3" xfId="0" applyFont="1" applyFill="1" applyBorder="1" applyAlignment="1" applyProtection="1">
      <alignment horizontal="center"/>
      <protection locked="0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72"/>
  <sheetViews>
    <sheetView showGridLines="0" tabSelected="1" zoomScale="96" zoomScaleNormal="96" workbookViewId="0">
      <selection activeCell="I23" sqref="I23"/>
    </sheetView>
  </sheetViews>
  <sheetFormatPr defaultColWidth="9.109375" defaultRowHeight="14.4" x14ac:dyDescent="0.3"/>
  <cols>
    <col min="1" max="1" width="1.77734375" style="1" customWidth="1"/>
    <col min="2" max="2" width="4.5546875" style="45" customWidth="1"/>
    <col min="3" max="3" width="42.77734375" style="1" customWidth="1"/>
    <col min="4" max="4" width="12.77734375" style="1" customWidth="1"/>
    <col min="5" max="5" width="14.88671875" style="21" customWidth="1"/>
    <col min="6" max="6" width="2.77734375" style="1" customWidth="1"/>
    <col min="7" max="7" width="4.44140625" style="1" customWidth="1"/>
    <col min="8" max="8" width="44.77734375" style="1" customWidth="1"/>
    <col min="9" max="9" width="12.77734375" style="1" customWidth="1"/>
    <col min="10" max="10" width="10.6640625" style="25" customWidth="1"/>
    <col min="11" max="16384" width="9.109375" style="1"/>
  </cols>
  <sheetData>
    <row r="1" spans="1:12" ht="15" thickBot="1" x14ac:dyDescent="0.35">
      <c r="A1" s="2"/>
      <c r="B1" s="44"/>
      <c r="C1" s="4"/>
      <c r="D1" s="4"/>
      <c r="E1" s="14"/>
      <c r="F1" s="4"/>
      <c r="G1" s="4"/>
      <c r="H1" s="4"/>
    </row>
    <row r="2" spans="1:12" ht="15" thickBot="1" x14ac:dyDescent="0.35">
      <c r="C2" s="64" t="s">
        <v>62</v>
      </c>
      <c r="D2" s="65"/>
      <c r="E2" s="66"/>
      <c r="F2" s="4"/>
      <c r="G2" s="4"/>
      <c r="H2" s="67" t="s">
        <v>29</v>
      </c>
      <c r="I2" s="68"/>
      <c r="J2" s="69"/>
    </row>
    <row r="3" spans="1:12" s="2" customFormat="1" x14ac:dyDescent="0.3">
      <c r="B3" s="38" t="s">
        <v>37</v>
      </c>
      <c r="C3" s="2" t="s">
        <v>2</v>
      </c>
      <c r="D3" s="32">
        <v>5</v>
      </c>
      <c r="E3" s="55" t="s">
        <v>3</v>
      </c>
      <c r="F3" s="6"/>
      <c r="G3" s="38" t="s">
        <v>37</v>
      </c>
      <c r="H3" s="2" t="s">
        <v>30</v>
      </c>
      <c r="I3" s="13">
        <f>D26</f>
        <v>721163.53999999992</v>
      </c>
      <c r="J3" s="55"/>
      <c r="K3" s="6"/>
    </row>
    <row r="4" spans="1:12" s="2" customFormat="1" ht="15" thickBot="1" x14ac:dyDescent="0.35">
      <c r="B4" s="38" t="s">
        <v>40</v>
      </c>
      <c r="C4" s="2" t="s">
        <v>4</v>
      </c>
      <c r="D4" s="10">
        <v>10000</v>
      </c>
      <c r="E4" s="55" t="s">
        <v>5</v>
      </c>
      <c r="F4" s="6"/>
      <c r="G4" s="38" t="s">
        <v>40</v>
      </c>
      <c r="H4" s="2" t="s">
        <v>75</v>
      </c>
      <c r="I4" s="13">
        <f>I26</f>
        <v>268788.68159999995</v>
      </c>
      <c r="J4" s="55"/>
      <c r="K4" s="6"/>
    </row>
    <row r="5" spans="1:12" s="2" customFormat="1" ht="15" thickBot="1" x14ac:dyDescent="0.35">
      <c r="B5" s="38" t="s">
        <v>38</v>
      </c>
      <c r="C5" s="2" t="s">
        <v>2</v>
      </c>
      <c r="D5" s="33">
        <f>D4*42*3.78*D3/1000000*2.2</f>
        <v>17.4636</v>
      </c>
      <c r="E5" s="16" t="s">
        <v>6</v>
      </c>
      <c r="F5" s="6"/>
      <c r="G5" s="38" t="s">
        <v>38</v>
      </c>
      <c r="H5" s="28" t="s">
        <v>76</v>
      </c>
      <c r="I5" s="31">
        <f>I3-I4</f>
        <v>452374.85839999997</v>
      </c>
      <c r="J5" s="55"/>
      <c r="K5" s="6"/>
    </row>
    <row r="6" spans="1:12" s="2" customFormat="1" ht="15" thickBot="1" x14ac:dyDescent="0.35">
      <c r="B6" s="38" t="s">
        <v>41</v>
      </c>
      <c r="C6" s="2" t="s">
        <v>2</v>
      </c>
      <c r="D6" s="8">
        <f>D5*30.4</f>
        <v>530.89343999999994</v>
      </c>
      <c r="E6" s="16" t="s">
        <v>7</v>
      </c>
      <c r="F6" s="6"/>
      <c r="G6" s="38" t="s">
        <v>41</v>
      </c>
      <c r="H6" s="58" t="s">
        <v>79</v>
      </c>
      <c r="I6" s="59">
        <f>D26-(I26-I20)</f>
        <v>627374.85840000003</v>
      </c>
      <c r="J6" s="56"/>
      <c r="K6" s="6"/>
    </row>
    <row r="7" spans="1:12" s="2" customFormat="1" ht="15" thickBot="1" x14ac:dyDescent="0.35">
      <c r="B7" s="38" t="s">
        <v>42</v>
      </c>
      <c r="C7" s="2" t="s">
        <v>13</v>
      </c>
      <c r="D7" s="8">
        <f>D5*365</f>
        <v>6374.2139999999999</v>
      </c>
      <c r="E7" s="16" t="s">
        <v>8</v>
      </c>
      <c r="F7" s="6"/>
      <c r="G7" s="38" t="s">
        <v>42</v>
      </c>
      <c r="H7" s="6" t="s">
        <v>80</v>
      </c>
      <c r="I7" s="62">
        <f>ROUND(I4/(I3/12),1)</f>
        <v>4.5</v>
      </c>
      <c r="J7" s="55" t="s">
        <v>28</v>
      </c>
      <c r="K7" s="6"/>
    </row>
    <row r="8" spans="1:12" s="2" customFormat="1" ht="15" thickBot="1" x14ac:dyDescent="0.35">
      <c r="B8" s="38" t="s">
        <v>43</v>
      </c>
      <c r="C8" s="70" t="s">
        <v>63</v>
      </c>
      <c r="D8" s="71"/>
      <c r="E8" s="72"/>
      <c r="F8" s="6"/>
      <c r="G8" s="38" t="s">
        <v>43</v>
      </c>
      <c r="H8" s="43" t="s">
        <v>81</v>
      </c>
      <c r="I8" s="63">
        <f>ROUND(I10/(I3/12),1)</f>
        <v>2.9</v>
      </c>
      <c r="J8" s="61" t="s">
        <v>28</v>
      </c>
      <c r="K8" s="60"/>
      <c r="L8" s="43"/>
    </row>
    <row r="9" spans="1:12" s="2" customFormat="1" ht="15" thickBot="1" x14ac:dyDescent="0.35">
      <c r="B9" s="38" t="s">
        <v>44</v>
      </c>
      <c r="C9" s="2" t="s">
        <v>9</v>
      </c>
      <c r="D9" s="11">
        <v>0</v>
      </c>
      <c r="E9" s="50" t="s">
        <v>25</v>
      </c>
      <c r="F9" s="6"/>
      <c r="G9" s="38" t="s">
        <v>44</v>
      </c>
      <c r="H9" s="73" t="s">
        <v>64</v>
      </c>
      <c r="I9" s="74"/>
      <c r="J9" s="75"/>
      <c r="K9" s="6"/>
    </row>
    <row r="10" spans="1:12" s="2" customFormat="1" x14ac:dyDescent="0.3">
      <c r="B10" s="38" t="s">
        <v>45</v>
      </c>
      <c r="C10" s="2" t="s">
        <v>31</v>
      </c>
      <c r="D10" s="24">
        <v>1</v>
      </c>
      <c r="E10" s="51" t="s">
        <v>34</v>
      </c>
      <c r="F10" s="6"/>
      <c r="G10" s="38" t="s">
        <v>45</v>
      </c>
      <c r="H10" s="6" t="s">
        <v>10</v>
      </c>
      <c r="I10" s="12">
        <v>175000</v>
      </c>
      <c r="J10" s="53" t="s">
        <v>25</v>
      </c>
      <c r="K10" s="6"/>
    </row>
    <row r="11" spans="1:12" s="2" customFormat="1" x14ac:dyDescent="0.3">
      <c r="B11" s="38" t="s">
        <v>46</v>
      </c>
      <c r="C11" s="2" t="s">
        <v>32</v>
      </c>
      <c r="D11" s="10">
        <v>20</v>
      </c>
      <c r="E11" s="51" t="s">
        <v>24</v>
      </c>
      <c r="F11" s="6"/>
      <c r="G11" s="38" t="s">
        <v>46</v>
      </c>
      <c r="H11" s="6" t="s">
        <v>82</v>
      </c>
      <c r="I11" s="10">
        <v>125</v>
      </c>
      <c r="J11" s="53" t="s">
        <v>14</v>
      </c>
      <c r="K11" s="6"/>
    </row>
    <row r="12" spans="1:12" s="2" customFormat="1" x14ac:dyDescent="0.3">
      <c r="B12" s="38" t="s">
        <v>39</v>
      </c>
      <c r="C12" s="2" t="s">
        <v>12</v>
      </c>
      <c r="D12" s="23">
        <f>ROUNDUP(D5*7/D10,0)</f>
        <v>123</v>
      </c>
      <c r="E12" s="51" t="s">
        <v>15</v>
      </c>
      <c r="F12" s="6"/>
      <c r="G12" s="38" t="s">
        <v>39</v>
      </c>
      <c r="H12" s="6" t="s">
        <v>18</v>
      </c>
      <c r="I12" s="22">
        <f>D7/I11/12</f>
        <v>4.2494760000000005</v>
      </c>
      <c r="J12" s="53" t="s">
        <v>19</v>
      </c>
      <c r="K12" s="6"/>
    </row>
    <row r="13" spans="1:12" s="2" customFormat="1" x14ac:dyDescent="0.3">
      <c r="B13" s="38" t="s">
        <v>47</v>
      </c>
      <c r="C13" s="2" t="s">
        <v>1</v>
      </c>
      <c r="D13" s="12">
        <v>50</v>
      </c>
      <c r="E13" s="51" t="s">
        <v>16</v>
      </c>
      <c r="F13" s="6"/>
      <c r="G13" s="38" t="s">
        <v>47</v>
      </c>
      <c r="H13" s="2" t="s">
        <v>18</v>
      </c>
      <c r="I13" s="57">
        <f>D7/I11</f>
        <v>50.993712000000002</v>
      </c>
      <c r="J13" s="2" t="s">
        <v>78</v>
      </c>
      <c r="K13" s="6"/>
    </row>
    <row r="14" spans="1:12" s="2" customFormat="1" x14ac:dyDescent="0.3">
      <c r="B14" s="38" t="s">
        <v>48</v>
      </c>
      <c r="C14" s="2" t="s">
        <v>17</v>
      </c>
      <c r="D14" s="12">
        <v>1000</v>
      </c>
      <c r="E14" s="51" t="s">
        <v>23</v>
      </c>
      <c r="F14" s="6"/>
      <c r="G14" s="38" t="s">
        <v>48</v>
      </c>
      <c r="H14" s="6" t="s">
        <v>21</v>
      </c>
      <c r="I14" s="35">
        <f>D15</f>
        <v>500</v>
      </c>
      <c r="J14" s="53" t="s">
        <v>33</v>
      </c>
      <c r="K14" s="6"/>
    </row>
    <row r="15" spans="1:12" s="2" customFormat="1" x14ac:dyDescent="0.3">
      <c r="B15" s="38" t="s">
        <v>49</v>
      </c>
      <c r="C15" s="2" t="s">
        <v>20</v>
      </c>
      <c r="D15" s="12">
        <v>500</v>
      </c>
      <c r="E15" s="51" t="s">
        <v>24</v>
      </c>
      <c r="F15" s="6"/>
      <c r="G15" s="38" t="s">
        <v>49</v>
      </c>
      <c r="H15" s="6" t="s">
        <v>22</v>
      </c>
      <c r="I15" s="35">
        <f>D16</f>
        <v>200</v>
      </c>
      <c r="J15" s="53" t="s">
        <v>33</v>
      </c>
      <c r="K15" s="6"/>
    </row>
    <row r="16" spans="1:12" s="2" customFormat="1" x14ac:dyDescent="0.3">
      <c r="B16" s="38" t="s">
        <v>50</v>
      </c>
      <c r="C16" s="2" t="s">
        <v>22</v>
      </c>
      <c r="D16" s="12">
        <v>200</v>
      </c>
      <c r="E16" s="51" t="s">
        <v>24</v>
      </c>
      <c r="F16" s="6"/>
      <c r="G16" s="38" t="s">
        <v>50</v>
      </c>
      <c r="H16" s="6" t="s">
        <v>77</v>
      </c>
      <c r="I16" s="35">
        <v>1000</v>
      </c>
      <c r="J16" s="53" t="s">
        <v>33</v>
      </c>
      <c r="K16" s="6"/>
    </row>
    <row r="17" spans="2:18" s="2" customFormat="1" x14ac:dyDescent="0.3">
      <c r="B17" s="38" t="s">
        <v>51</v>
      </c>
      <c r="C17" s="2" t="s">
        <v>11</v>
      </c>
      <c r="D17" s="26">
        <v>20000</v>
      </c>
      <c r="E17" s="50" t="s">
        <v>26</v>
      </c>
      <c r="F17" s="6"/>
      <c r="G17" s="38" t="s">
        <v>51</v>
      </c>
      <c r="H17" s="2" t="s">
        <v>11</v>
      </c>
      <c r="I17" s="12">
        <v>2000</v>
      </c>
      <c r="J17" s="53" t="s">
        <v>26</v>
      </c>
      <c r="K17" s="6"/>
    </row>
    <row r="18" spans="2:18" s="2" customFormat="1" ht="15" thickBot="1" x14ac:dyDescent="0.35">
      <c r="B18" s="38" t="s">
        <v>52</v>
      </c>
      <c r="C18" s="2" t="s">
        <v>0</v>
      </c>
      <c r="D18" s="12">
        <v>100</v>
      </c>
      <c r="E18" s="52" t="s">
        <v>24</v>
      </c>
      <c r="F18" s="6"/>
      <c r="G18" s="38" t="s">
        <v>52</v>
      </c>
      <c r="H18" s="6" t="s">
        <v>0</v>
      </c>
      <c r="I18" s="35">
        <f>D18</f>
        <v>100</v>
      </c>
      <c r="J18" s="54" t="s">
        <v>33</v>
      </c>
      <c r="K18" s="6"/>
    </row>
    <row r="19" spans="2:18" s="2" customFormat="1" ht="15" thickBot="1" x14ac:dyDescent="0.35">
      <c r="B19" s="38" t="s">
        <v>53</v>
      </c>
      <c r="C19" s="76" t="s">
        <v>61</v>
      </c>
      <c r="D19" s="77"/>
      <c r="E19" s="78"/>
      <c r="F19" s="6"/>
      <c r="G19" s="38" t="s">
        <v>53</v>
      </c>
      <c r="H19" s="79" t="s">
        <v>67</v>
      </c>
      <c r="I19" s="80"/>
      <c r="J19" s="81"/>
      <c r="K19" s="6"/>
    </row>
    <row r="20" spans="2:18" s="2" customFormat="1" x14ac:dyDescent="0.3">
      <c r="B20" s="38" t="s">
        <v>54</v>
      </c>
      <c r="C20" s="2" t="s">
        <v>35</v>
      </c>
      <c r="D20" s="35">
        <f>D7/D10*D13</f>
        <v>318710.7</v>
      </c>
      <c r="E20" s="48">
        <f t="shared" ref="E20:E25" si="0">D20/D$26</f>
        <v>0.44193956338946372</v>
      </c>
      <c r="F20" s="6"/>
      <c r="G20" s="38" t="s">
        <v>54</v>
      </c>
      <c r="H20" s="2" t="s">
        <v>68</v>
      </c>
      <c r="I20" s="35">
        <v>175000</v>
      </c>
      <c r="J20" s="40">
        <f t="shared" ref="J20:J25" si="1">I20/I$26</f>
        <v>0.65106908132548402</v>
      </c>
      <c r="K20" s="6"/>
    </row>
    <row r="21" spans="2:18" s="2" customFormat="1" x14ac:dyDescent="0.3">
      <c r="B21" s="38" t="s">
        <v>55</v>
      </c>
      <c r="C21" s="6" t="s">
        <v>69</v>
      </c>
      <c r="D21" s="34">
        <f>D7/D10/50*D14</f>
        <v>127484.28</v>
      </c>
      <c r="E21" s="48">
        <f t="shared" si="0"/>
        <v>0.17677582535578548</v>
      </c>
      <c r="F21" s="6"/>
      <c r="G21" s="38" t="s">
        <v>55</v>
      </c>
      <c r="H21" s="43" t="s">
        <v>72</v>
      </c>
      <c r="I21" s="36">
        <f>D7/I11*I16</f>
        <v>50993.712</v>
      </c>
      <c r="J21" s="40">
        <f t="shared" si="1"/>
        <v>0.18971673842980749</v>
      </c>
      <c r="K21" s="6"/>
    </row>
    <row r="22" spans="2:18" s="2" customFormat="1" x14ac:dyDescent="0.3">
      <c r="B22" s="38" t="s">
        <v>56</v>
      </c>
      <c r="C22" s="6" t="s">
        <v>70</v>
      </c>
      <c r="D22" s="37">
        <f>D7/D10/20*D15</f>
        <v>159355.34999999998</v>
      </c>
      <c r="E22" s="48">
        <f t="shared" si="0"/>
        <v>0.2209697816947318</v>
      </c>
      <c r="F22" s="6"/>
      <c r="G22" s="38" t="s">
        <v>56</v>
      </c>
      <c r="H22" s="43" t="s">
        <v>73</v>
      </c>
      <c r="I22" s="35">
        <f>D7/I11*I14</f>
        <v>25496.856</v>
      </c>
      <c r="J22" s="40">
        <f t="shared" si="1"/>
        <v>9.4858369214903746E-2</v>
      </c>
      <c r="K22" s="6"/>
    </row>
    <row r="23" spans="2:18" s="2" customFormat="1" x14ac:dyDescent="0.3">
      <c r="B23" s="38" t="s">
        <v>57</v>
      </c>
      <c r="C23" s="2" t="s">
        <v>71</v>
      </c>
      <c r="D23" s="39">
        <f>D7/D10/D11*D16</f>
        <v>63742.139999999992</v>
      </c>
      <c r="E23" s="48">
        <f t="shared" si="0"/>
        <v>8.8387912677892727E-2</v>
      </c>
      <c r="F23" s="6"/>
      <c r="G23" s="38" t="s">
        <v>57</v>
      </c>
      <c r="H23" s="43" t="s">
        <v>74</v>
      </c>
      <c r="I23" s="35">
        <f>D7/I11*I15</f>
        <v>10198.742400000001</v>
      </c>
      <c r="J23" s="40">
        <f t="shared" si="1"/>
        <v>3.7943347685961498E-2</v>
      </c>
      <c r="K23" s="6"/>
    </row>
    <row r="24" spans="2:18" s="2" customFormat="1" x14ac:dyDescent="0.3">
      <c r="B24" s="38" t="s">
        <v>58</v>
      </c>
      <c r="C24" s="2" t="s">
        <v>36</v>
      </c>
      <c r="D24" s="35">
        <f>D17</f>
        <v>20000</v>
      </c>
      <c r="E24" s="48">
        <f t="shared" si="0"/>
        <v>2.7732960543179988E-2</v>
      </c>
      <c r="F24" s="6"/>
      <c r="G24" s="38" t="s">
        <v>58</v>
      </c>
      <c r="H24" s="43" t="s">
        <v>11</v>
      </c>
      <c r="I24" s="35">
        <f>I17</f>
        <v>2000</v>
      </c>
      <c r="J24" s="40">
        <f t="shared" si="1"/>
        <v>7.4407895008626749E-3</v>
      </c>
      <c r="K24" s="6"/>
    </row>
    <row r="25" spans="2:18" s="2" customFormat="1" ht="15" thickBot="1" x14ac:dyDescent="0.35">
      <c r="B25" s="38" t="s">
        <v>59</v>
      </c>
      <c r="C25" s="41" t="s">
        <v>0</v>
      </c>
      <c r="D25" s="42">
        <f>D7/D10/D11*D18</f>
        <v>31871.069999999996</v>
      </c>
      <c r="E25" s="49">
        <f t="shared" si="0"/>
        <v>4.4193956338946364E-2</v>
      </c>
      <c r="F25" s="6"/>
      <c r="G25" s="38" t="s">
        <v>59</v>
      </c>
      <c r="H25" s="43" t="s">
        <v>0</v>
      </c>
      <c r="I25" s="35">
        <f>D7/I11*I18</f>
        <v>5099.3712000000005</v>
      </c>
      <c r="J25" s="40">
        <f t="shared" si="1"/>
        <v>1.8971673842980749E-2</v>
      </c>
      <c r="K25" s="6"/>
    </row>
    <row r="26" spans="2:18" s="2" customFormat="1" ht="15" thickBot="1" x14ac:dyDescent="0.35">
      <c r="B26" s="38" t="s">
        <v>60</v>
      </c>
      <c r="C26" s="28" t="s">
        <v>27</v>
      </c>
      <c r="D26" s="27">
        <f>SUM(D20:D25)</f>
        <v>721163.53999999992</v>
      </c>
      <c r="E26" s="47" t="s">
        <v>26</v>
      </c>
      <c r="F26" s="6"/>
      <c r="G26" s="38" t="s">
        <v>60</v>
      </c>
      <c r="H26" s="28" t="s">
        <v>65</v>
      </c>
      <c r="I26" s="30">
        <f>SUM(I20:I25)</f>
        <v>268788.68159999995</v>
      </c>
      <c r="J26" s="47" t="s">
        <v>66</v>
      </c>
      <c r="K26" s="6"/>
    </row>
    <row r="27" spans="2:18" s="2" customFormat="1" x14ac:dyDescent="0.3">
      <c r="B27" s="44"/>
      <c r="D27" s="12"/>
      <c r="E27" s="17"/>
      <c r="F27" s="6"/>
      <c r="H27" s="6"/>
      <c r="K27" s="6"/>
    </row>
    <row r="28" spans="2:18" s="2" customFormat="1" x14ac:dyDescent="0.3">
      <c r="B28" s="44"/>
      <c r="F28" s="6"/>
      <c r="G28" s="6"/>
      <c r="H28" s="6"/>
      <c r="K28" s="6"/>
    </row>
    <row r="29" spans="2:18" s="2" customFormat="1" x14ac:dyDescent="0.3">
      <c r="B29" s="44"/>
      <c r="F29" s="6"/>
      <c r="G29" s="6"/>
      <c r="H29" s="6"/>
      <c r="K29" s="6"/>
      <c r="R29" s="29"/>
    </row>
    <row r="30" spans="2:18" s="29" customFormat="1" x14ac:dyDescent="0.3">
      <c r="B30" s="46"/>
      <c r="F30" s="6"/>
      <c r="G30" s="6"/>
      <c r="H30" s="6"/>
      <c r="I30" s="5"/>
      <c r="J30" s="15"/>
      <c r="K30" s="6"/>
      <c r="R30" s="2"/>
    </row>
    <row r="31" spans="2:18" s="2" customFormat="1" x14ac:dyDescent="0.3">
      <c r="B31" s="44"/>
      <c r="F31" s="9"/>
      <c r="G31" s="6"/>
      <c r="K31" s="9"/>
    </row>
    <row r="32" spans="2:18" s="2" customFormat="1" x14ac:dyDescent="0.3">
      <c r="B32" s="44"/>
      <c r="F32" s="6"/>
      <c r="G32" s="9"/>
      <c r="H32" s="6"/>
      <c r="K32" s="6"/>
    </row>
    <row r="33" spans="2:11" s="2" customFormat="1" x14ac:dyDescent="0.3">
      <c r="B33" s="44"/>
      <c r="F33" s="6"/>
      <c r="G33" s="6"/>
      <c r="H33" s="6"/>
      <c r="I33" s="6"/>
      <c r="J33" s="15"/>
      <c r="K33" s="6"/>
    </row>
    <row r="34" spans="2:11" s="2" customFormat="1" x14ac:dyDescent="0.3">
      <c r="B34" s="44"/>
      <c r="F34" s="15"/>
      <c r="G34" s="6"/>
      <c r="H34" s="6"/>
      <c r="I34" s="7"/>
      <c r="J34" s="15"/>
    </row>
    <row r="35" spans="2:11" s="2" customFormat="1" x14ac:dyDescent="0.3">
      <c r="B35" s="44"/>
      <c r="E35" s="18"/>
      <c r="F35" s="15"/>
      <c r="G35" s="15"/>
      <c r="H35" s="6"/>
      <c r="I35" s="5"/>
      <c r="J35" s="15"/>
    </row>
    <row r="36" spans="2:11" s="2" customFormat="1" x14ac:dyDescent="0.3">
      <c r="B36" s="44"/>
      <c r="E36" s="19"/>
      <c r="F36" s="6"/>
      <c r="G36" s="15"/>
      <c r="H36" s="6"/>
      <c r="K36" s="6"/>
    </row>
    <row r="37" spans="2:11" s="2" customFormat="1" x14ac:dyDescent="0.3">
      <c r="B37" s="44"/>
      <c r="E37" s="20"/>
      <c r="F37" s="6"/>
      <c r="G37" s="6"/>
      <c r="H37" s="6"/>
      <c r="K37" s="6"/>
    </row>
    <row r="38" spans="2:11" s="2" customFormat="1" x14ac:dyDescent="0.3">
      <c r="B38" s="44"/>
      <c r="E38" s="19"/>
      <c r="F38" s="6"/>
      <c r="G38" s="6"/>
      <c r="H38" s="6"/>
      <c r="K38" s="6"/>
    </row>
    <row r="39" spans="2:11" s="2" customFormat="1" x14ac:dyDescent="0.3">
      <c r="B39" s="44"/>
      <c r="E39" s="19"/>
      <c r="F39" s="6"/>
      <c r="G39" s="6"/>
      <c r="H39" s="6"/>
      <c r="K39" s="6"/>
    </row>
    <row r="40" spans="2:11" s="2" customFormat="1" x14ac:dyDescent="0.3">
      <c r="B40" s="44"/>
      <c r="F40" s="6"/>
      <c r="G40" s="6"/>
      <c r="K40" s="6"/>
    </row>
    <row r="41" spans="2:11" s="2" customFormat="1" x14ac:dyDescent="0.3">
      <c r="B41" s="44"/>
      <c r="F41" s="6"/>
      <c r="G41" s="6"/>
      <c r="K41" s="6"/>
    </row>
    <row r="42" spans="2:11" s="2" customFormat="1" x14ac:dyDescent="0.3">
      <c r="B42" s="44"/>
      <c r="F42" s="6"/>
      <c r="G42" s="6"/>
      <c r="K42" s="6"/>
    </row>
    <row r="43" spans="2:11" s="2" customFormat="1" x14ac:dyDescent="0.3">
      <c r="B43" s="44"/>
      <c r="C43" s="6"/>
      <c r="D43" s="6"/>
      <c r="F43" s="6"/>
      <c r="G43" s="6"/>
    </row>
    <row r="44" spans="2:11" s="2" customFormat="1" x14ac:dyDescent="0.3">
      <c r="B44" s="44"/>
      <c r="C44" s="6"/>
      <c r="D44" s="6"/>
      <c r="F44" s="6"/>
      <c r="G44" s="6"/>
    </row>
    <row r="45" spans="2:11" s="2" customFormat="1" x14ac:dyDescent="0.3">
      <c r="B45" s="44"/>
      <c r="C45" s="6"/>
      <c r="D45" s="6"/>
      <c r="F45" s="6"/>
      <c r="G45" s="6"/>
    </row>
    <row r="46" spans="2:11" s="2" customFormat="1" x14ac:dyDescent="0.3">
      <c r="B46" s="44"/>
      <c r="C46" s="6"/>
      <c r="D46" s="6"/>
      <c r="F46" s="6"/>
      <c r="G46" s="6"/>
    </row>
    <row r="47" spans="2:11" s="2" customFormat="1" x14ac:dyDescent="0.3">
      <c r="B47" s="44"/>
      <c r="C47" s="6"/>
      <c r="D47" s="6"/>
      <c r="F47" s="6"/>
      <c r="G47" s="6"/>
    </row>
    <row r="48" spans="2:11" s="2" customFormat="1" x14ac:dyDescent="0.3">
      <c r="B48" s="44"/>
      <c r="C48" s="6"/>
      <c r="D48" s="6"/>
      <c r="F48" s="6"/>
      <c r="G48" s="6"/>
    </row>
    <row r="49" spans="2:10" s="2" customFormat="1" x14ac:dyDescent="0.3">
      <c r="B49" s="44"/>
      <c r="C49" s="6"/>
      <c r="D49" s="6"/>
      <c r="F49" s="6"/>
      <c r="G49" s="6"/>
      <c r="H49" s="6"/>
    </row>
    <row r="50" spans="2:10" s="2" customFormat="1" x14ac:dyDescent="0.3">
      <c r="B50" s="44"/>
      <c r="C50" s="6"/>
      <c r="D50" s="6"/>
      <c r="G50" s="6"/>
      <c r="H50" s="6"/>
    </row>
    <row r="51" spans="2:10" s="2" customFormat="1" x14ac:dyDescent="0.3">
      <c r="B51" s="44"/>
      <c r="C51" s="6"/>
      <c r="D51" s="6"/>
      <c r="H51" s="6"/>
    </row>
    <row r="52" spans="2:10" s="2" customFormat="1" x14ac:dyDescent="0.3">
      <c r="B52" s="44"/>
      <c r="C52" s="6"/>
      <c r="D52" s="3"/>
      <c r="E52" s="3"/>
      <c r="H52" s="6"/>
    </row>
    <row r="53" spans="2:10" s="2" customFormat="1" x14ac:dyDescent="0.3">
      <c r="B53" s="44"/>
      <c r="C53" s="6"/>
      <c r="D53" s="3"/>
      <c r="E53" s="3"/>
      <c r="H53" s="3"/>
    </row>
    <row r="54" spans="2:10" s="2" customFormat="1" x14ac:dyDescent="0.3">
      <c r="B54" s="44"/>
      <c r="C54" s="6"/>
      <c r="D54" s="1"/>
      <c r="E54" s="1"/>
      <c r="H54" s="3"/>
    </row>
    <row r="55" spans="2:10" s="2" customFormat="1" x14ac:dyDescent="0.3">
      <c r="B55" s="44"/>
      <c r="C55" s="6"/>
      <c r="D55" s="1"/>
      <c r="E55" s="1"/>
      <c r="H55" s="1"/>
    </row>
    <row r="56" spans="2:10" s="2" customFormat="1" x14ac:dyDescent="0.3">
      <c r="B56" s="44"/>
      <c r="C56" s="6"/>
      <c r="D56" s="1"/>
      <c r="E56" s="1"/>
      <c r="H56" s="1"/>
    </row>
    <row r="57" spans="2:10" s="2" customFormat="1" x14ac:dyDescent="0.3">
      <c r="B57" s="44"/>
      <c r="C57" s="6"/>
      <c r="D57" s="1"/>
      <c r="E57" s="1"/>
      <c r="H57" s="1"/>
    </row>
    <row r="58" spans="2:10" s="2" customFormat="1" x14ac:dyDescent="0.3">
      <c r="B58" s="44"/>
      <c r="C58" s="6"/>
      <c r="D58" s="1"/>
      <c r="E58" s="1"/>
      <c r="H58" s="1"/>
    </row>
    <row r="59" spans="2:10" s="2" customFormat="1" x14ac:dyDescent="0.3">
      <c r="B59" s="44"/>
      <c r="C59" s="6"/>
      <c r="D59" s="1"/>
      <c r="E59" s="1"/>
      <c r="F59" s="21"/>
      <c r="H59" s="1"/>
    </row>
    <row r="60" spans="2:10" s="2" customFormat="1" x14ac:dyDescent="0.3">
      <c r="B60" s="44"/>
      <c r="C60" s="6"/>
      <c r="D60" s="1"/>
      <c r="E60" s="1"/>
      <c r="F60" s="21"/>
      <c r="G60" s="21"/>
      <c r="H60" s="1"/>
    </row>
    <row r="61" spans="2:10" s="2" customFormat="1" x14ac:dyDescent="0.3">
      <c r="B61" s="44"/>
      <c r="C61" s="6"/>
      <c r="D61" s="1"/>
      <c r="E61" s="1"/>
      <c r="F61" s="25"/>
      <c r="G61" s="21"/>
      <c r="H61" s="1"/>
    </row>
    <row r="62" spans="2:10" s="2" customFormat="1" x14ac:dyDescent="0.3">
      <c r="B62" s="44"/>
      <c r="D62" s="6"/>
      <c r="E62" s="15"/>
      <c r="F62" s="25"/>
      <c r="G62" s="25"/>
      <c r="H62" s="1"/>
      <c r="I62" s="1"/>
      <c r="J62" s="25"/>
    </row>
    <row r="63" spans="2:10" s="2" customFormat="1" x14ac:dyDescent="0.3">
      <c r="B63" s="44"/>
      <c r="C63" s="1"/>
      <c r="D63" s="3"/>
      <c r="E63" s="21"/>
      <c r="F63" s="25"/>
      <c r="G63" s="25"/>
      <c r="H63" s="1"/>
      <c r="I63" s="1"/>
      <c r="J63" s="25"/>
    </row>
    <row r="64" spans="2:10" s="2" customFormat="1" x14ac:dyDescent="0.3">
      <c r="B64" s="44"/>
      <c r="C64" s="1"/>
      <c r="D64" s="3"/>
      <c r="E64" s="21"/>
      <c r="F64" s="25"/>
      <c r="G64" s="25"/>
      <c r="H64" s="1"/>
      <c r="I64" s="1"/>
      <c r="J64" s="25"/>
    </row>
    <row r="65" spans="2:18" s="2" customFormat="1" x14ac:dyDescent="0.3">
      <c r="B65" s="44"/>
      <c r="C65" s="1"/>
      <c r="D65" s="1"/>
      <c r="E65" s="21"/>
      <c r="F65" s="25"/>
      <c r="G65" s="25"/>
      <c r="H65" s="1"/>
      <c r="I65" s="1"/>
      <c r="J65" s="25"/>
    </row>
    <row r="66" spans="2:18" s="2" customFormat="1" x14ac:dyDescent="0.3">
      <c r="B66" s="44"/>
      <c r="C66" s="1"/>
      <c r="D66" s="1"/>
      <c r="E66" s="21"/>
      <c r="F66" s="25"/>
      <c r="G66" s="25"/>
      <c r="H66" s="1"/>
      <c r="I66" s="1"/>
      <c r="J66" s="25"/>
    </row>
    <row r="67" spans="2:18" s="2" customFormat="1" x14ac:dyDescent="0.3">
      <c r="B67" s="44"/>
      <c r="C67" s="1"/>
      <c r="D67" s="1"/>
      <c r="E67" s="21"/>
      <c r="F67" s="25"/>
      <c r="G67" s="25"/>
      <c r="H67" s="1"/>
      <c r="I67" s="1"/>
      <c r="J67" s="25"/>
    </row>
    <row r="68" spans="2:18" s="2" customFormat="1" x14ac:dyDescent="0.3">
      <c r="B68" s="44"/>
      <c r="C68" s="1"/>
      <c r="D68" s="1"/>
      <c r="E68" s="21"/>
      <c r="F68" s="25"/>
      <c r="G68" s="25"/>
      <c r="H68" s="1"/>
      <c r="I68" s="1"/>
      <c r="J68" s="25"/>
      <c r="R68" s="1"/>
    </row>
    <row r="69" spans="2:18" x14ac:dyDescent="0.3">
      <c r="F69" s="6"/>
      <c r="G69" s="25"/>
    </row>
    <row r="70" spans="2:18" x14ac:dyDescent="0.3">
      <c r="F70" s="3"/>
      <c r="G70" s="6"/>
    </row>
    <row r="71" spans="2:18" x14ac:dyDescent="0.3">
      <c r="F71" s="3"/>
      <c r="G71" s="3"/>
    </row>
    <row r="72" spans="2:18" x14ac:dyDescent="0.3">
      <c r="G72" s="3"/>
    </row>
  </sheetData>
  <sheetProtection selectLockedCells="1"/>
  <mergeCells count="6">
    <mergeCell ref="C2:E2"/>
    <mergeCell ref="H2:J2"/>
    <mergeCell ref="C8:E8"/>
    <mergeCell ref="H9:J9"/>
    <mergeCell ref="C19:E19"/>
    <mergeCell ref="H19:J19"/>
  </mergeCells>
  <pageMargins left="0.70866141732283472" right="0.70866141732283472" top="0.74803149606299213" bottom="0.74803149606299213" header="0.31496062992125984" footer="0.31496062992125984"/>
  <pageSetup scale="88" orientation="landscape" r:id="rId1"/>
  <ignoredErrors>
    <ignoredError sqref="I3:I5 D21:E24 D12 D26:F26 I6:I7 E20 D25:E25" unlockedFormula="1"/>
    <ignoredError sqref="B3:B26 G3:G7 G9:J10 G13:G26 G12:H12 J12 G8:H8 J8 G11 J11" numberStoredAsText="1"/>
    <ignoredError sqref="H13:J16 I8 H18:J26 H17 J17" numberStoredAsText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Economic Comparison</vt:lpstr>
      <vt:lpstr>'Economic Comparison'!Print_Area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Jason Kulsky</cp:lastModifiedBy>
  <cp:lastPrinted>2020-05-25T21:31:30Z</cp:lastPrinted>
  <dcterms:created xsi:type="dcterms:W3CDTF">2014-09-29T20:52:33Z</dcterms:created>
  <dcterms:modified xsi:type="dcterms:W3CDTF">2020-08-27T16:49:56Z</dcterms:modified>
</cp:coreProperties>
</file>